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barba\Desktop\Temp TC\"/>
    </mc:Choice>
  </mc:AlternateContent>
  <xr:revisionPtr revIDLastSave="0" documentId="13_ncr:1_{06E6848C-7764-4945-8393-C6C25EA3ED02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Sez parz" sheetId="16" r:id="rId1"/>
    <sheet name="Sez parz (1)" sheetId="2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3" i="16" l="1"/>
  <c r="Q15" i="16" s="1"/>
  <c r="T12" i="16"/>
  <c r="O15" i="16" s="1"/>
  <c r="O13" i="16"/>
  <c r="Q13" i="16" s="1"/>
  <c r="O17" i="16" s="1"/>
  <c r="Q17" i="16"/>
  <c r="Q16" i="16"/>
  <c r="O6" i="16"/>
  <c r="O12" i="16" s="1"/>
  <c r="Q12" i="16" s="1"/>
  <c r="O16" i="16" s="1"/>
  <c r="O5" i="16"/>
  <c r="U4" i="16"/>
  <c r="O4" i="16"/>
  <c r="U3" i="16"/>
  <c r="B15" i="16"/>
  <c r="B13" i="16"/>
  <c r="B12" i="16"/>
  <c r="O20" i="16" l="1"/>
  <c r="O18" i="16" l="1"/>
  <c r="D17" i="21" l="1"/>
  <c r="D16" i="21"/>
  <c r="D15" i="21"/>
  <c r="B15" i="21"/>
  <c r="B6" i="21"/>
  <c r="B13" i="21" s="1"/>
  <c r="D13" i="21" s="1"/>
  <c r="B5" i="21"/>
  <c r="H4" i="21"/>
  <c r="B12" i="21" s="1"/>
  <c r="D12" i="21" s="1"/>
  <c r="B16" i="21" s="1"/>
  <c r="B4" i="21"/>
  <c r="H3" i="21"/>
  <c r="D17" i="16"/>
  <c r="D16" i="16"/>
  <c r="D15" i="16"/>
  <c r="D13" i="16"/>
  <c r="B17" i="16" s="1"/>
  <c r="D12" i="16"/>
  <c r="B16" i="16" s="1"/>
  <c r="B18" i="16" l="1"/>
  <c r="B17" i="21"/>
  <c r="B18" i="21" s="1"/>
  <c r="B20" i="16"/>
  <c r="B20" i="21" l="1"/>
  <c r="B6" i="16" l="1"/>
  <c r="B5" i="16"/>
  <c r="H4" i="16"/>
  <c r="B4" i="16"/>
  <c r="H3" i="16"/>
</calcChain>
</file>

<file path=xl/sharedStrings.xml><?xml version="1.0" encoding="utf-8"?>
<sst xmlns="http://schemas.openxmlformats.org/spreadsheetml/2006/main" count="138" uniqueCount="37">
  <si>
    <t>b</t>
  </si>
  <si>
    <t>h</t>
  </si>
  <si>
    <t>c</t>
  </si>
  <si>
    <t>As</t>
  </si>
  <si>
    <t>A's</t>
  </si>
  <si>
    <t>d</t>
  </si>
  <si>
    <t>X</t>
  </si>
  <si>
    <t>fyd</t>
  </si>
  <si>
    <t>Mpa</t>
  </si>
  <si>
    <t>fcd</t>
  </si>
  <si>
    <t>MPa</t>
  </si>
  <si>
    <t>eps's</t>
  </si>
  <si>
    <t>epsyd</t>
  </si>
  <si>
    <t>Nc</t>
  </si>
  <si>
    <t>N's</t>
  </si>
  <si>
    <t>Ns</t>
  </si>
  <si>
    <t>Med</t>
  </si>
  <si>
    <t>Ned</t>
  </si>
  <si>
    <t>cm</t>
  </si>
  <si>
    <t>cm2</t>
  </si>
  <si>
    <t>cm3</t>
  </si>
  <si>
    <t>eps cu</t>
  </si>
  <si>
    <t>eps s</t>
  </si>
  <si>
    <t>sigma's</t>
  </si>
  <si>
    <t>sigma s</t>
  </si>
  <si>
    <t>Mrd</t>
  </si>
  <si>
    <t>bc</t>
  </si>
  <si>
    <t>b's</t>
  </si>
  <si>
    <t>bs</t>
  </si>
  <si>
    <t>Somma N</t>
  </si>
  <si>
    <t>kNm</t>
  </si>
  <si>
    <t>eps c2</t>
  </si>
  <si>
    <t>k</t>
  </si>
  <si>
    <t>SEZ. PARZIALIZZATA</t>
  </si>
  <si>
    <t>SEZ. TUTTA COMPRESSA</t>
  </si>
  <si>
    <t>kN</t>
  </si>
  <si>
    <r>
      <t>h</t>
    </r>
    <r>
      <rPr>
        <sz val="11"/>
        <color theme="1"/>
        <rFont val="Times New Roman"/>
        <family val="1"/>
      </rPr>
      <t>min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</si>
</sst>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00"/>
    <numFmt numFmtId="166" formatCode="0.00000"/>
    <numFmt numFmtId="167" formatCode="0.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4" borderId="3" xfId="0" applyFill="1" applyBorder="1" applyAlignment="1">
      <alignment horizontal="center"/>
    </xf>
    <xf numFmtId="166" fontId="0" fillId="4" borderId="3" xfId="0" applyNumberFormat="1" applyFill="1" applyBorder="1" applyAlignment="1">
      <alignment horizontal="center"/>
    </xf>
    <xf numFmtId="2" fontId="0" fillId="4" borderId="0" xfId="0" applyNumberFormat="1" applyFill="1" applyAlignment="1">
      <alignment horizontal="center"/>
    </xf>
    <xf numFmtId="0" fontId="2" fillId="3" borderId="0" xfId="0" applyFont="1" applyFill="1" applyAlignment="1">
      <alignment horizontal="center"/>
    </xf>
    <xf numFmtId="167" fontId="0" fillId="4" borderId="0" xfId="0" applyNumberFormat="1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618785</xdr:colOff>
      <xdr:row>7</xdr:row>
      <xdr:rowOff>53928</xdr:rowOff>
    </xdr:from>
    <xdr:to>
      <xdr:col>25</xdr:col>
      <xdr:colOff>454563</xdr:colOff>
      <xdr:row>13</xdr:row>
      <xdr:rowOff>236992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9B1139C-1C3A-9AF4-0C14-42198B80C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88720" y="1309497"/>
          <a:ext cx="1784073" cy="1271635"/>
        </a:xfrm>
        <a:prstGeom prst="rect">
          <a:avLst/>
        </a:prstGeom>
      </xdr:spPr>
    </xdr:pic>
    <xdr:clientData/>
  </xdr:twoCellAnchor>
  <xdr:twoCellAnchor editAs="oneCell">
    <xdr:from>
      <xdr:col>20</xdr:col>
      <xdr:colOff>44510</xdr:colOff>
      <xdr:row>6</xdr:row>
      <xdr:rowOff>160233</xdr:rowOff>
    </xdr:from>
    <xdr:to>
      <xdr:col>22</xdr:col>
      <xdr:colOff>339611</xdr:colOff>
      <xdr:row>10</xdr:row>
      <xdr:rowOff>89472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DBD2077-148C-2F93-60E2-0A8861173D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26614" r="55415"/>
        <a:stretch/>
      </xdr:blipFill>
      <xdr:spPr>
        <a:xfrm>
          <a:off x="11519019" y="1255163"/>
          <a:ext cx="1606786" cy="659192"/>
        </a:xfrm>
        <a:prstGeom prst="rect">
          <a:avLst/>
        </a:prstGeom>
      </xdr:spPr>
    </xdr:pic>
    <xdr:clientData/>
  </xdr:twoCellAnchor>
  <xdr:twoCellAnchor editAs="oneCell">
    <xdr:from>
      <xdr:col>12</xdr:col>
      <xdr:colOff>631050</xdr:colOff>
      <xdr:row>13</xdr:row>
      <xdr:rowOff>61554</xdr:rowOff>
    </xdr:from>
    <xdr:to>
      <xdr:col>14</xdr:col>
      <xdr:colOff>473762</xdr:colOff>
      <xdr:row>13</xdr:row>
      <xdr:rowOff>296173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E7D95431-B6BE-45EA-9418-19528A8F4FD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65789" b="71259"/>
        <a:stretch/>
      </xdr:blipFill>
      <xdr:spPr>
        <a:xfrm>
          <a:off x="8844816" y="2405694"/>
          <a:ext cx="1141576" cy="234619"/>
        </a:xfrm>
        <a:prstGeom prst="rect">
          <a:avLst/>
        </a:prstGeom>
      </xdr:spPr>
    </xdr:pic>
    <xdr:clientData/>
  </xdr:twoCellAnchor>
  <xdr:twoCellAnchor editAs="oneCell">
    <xdr:from>
      <xdr:col>17</xdr:col>
      <xdr:colOff>612347</xdr:colOff>
      <xdr:row>13</xdr:row>
      <xdr:rowOff>157310</xdr:rowOff>
    </xdr:from>
    <xdr:to>
      <xdr:col>21</xdr:col>
      <xdr:colOff>31815</xdr:colOff>
      <xdr:row>15</xdr:row>
      <xdr:rowOff>44938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43899D1-3594-7CB8-480E-DBD1A79C4D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062471" y="2525145"/>
          <a:ext cx="2040973" cy="424771"/>
        </a:xfrm>
        <a:prstGeom prst="rect">
          <a:avLst/>
        </a:prstGeom>
      </xdr:spPr>
    </xdr:pic>
    <xdr:clientData/>
  </xdr:twoCellAnchor>
  <xdr:twoCellAnchor editAs="oneCell">
    <xdr:from>
      <xdr:col>17</xdr:col>
      <xdr:colOff>574607</xdr:colOff>
      <xdr:row>15</xdr:row>
      <xdr:rowOff>175223</xdr:rowOff>
    </xdr:from>
    <xdr:to>
      <xdr:col>21</xdr:col>
      <xdr:colOff>16331</xdr:colOff>
      <xdr:row>18</xdr:row>
      <xdr:rowOff>65875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204E5809-35EA-DF09-AC81-3CD59BC71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024731" y="2905277"/>
          <a:ext cx="2063229" cy="433978"/>
        </a:xfrm>
        <a:prstGeom prst="rect">
          <a:avLst/>
        </a:prstGeom>
      </xdr:spPr>
    </xdr:pic>
    <xdr:clientData/>
  </xdr:twoCellAnchor>
  <xdr:twoCellAnchor editAs="oneCell">
    <xdr:from>
      <xdr:col>20</xdr:col>
      <xdr:colOff>40059</xdr:colOff>
      <xdr:row>10</xdr:row>
      <xdr:rowOff>32226</xdr:rowOff>
    </xdr:from>
    <xdr:to>
      <xdr:col>22</xdr:col>
      <xdr:colOff>588554</xdr:colOff>
      <xdr:row>13</xdr:row>
      <xdr:rowOff>135051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2D3101C1-802B-4D86-BC9B-1F753967F76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48384" t="26614"/>
        <a:stretch/>
      </xdr:blipFill>
      <xdr:spPr>
        <a:xfrm>
          <a:off x="11514568" y="1857109"/>
          <a:ext cx="1860180" cy="65919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16803</xdr:rowOff>
    </xdr:from>
    <xdr:to>
      <xdr:col>1</xdr:col>
      <xdr:colOff>499055</xdr:colOff>
      <xdr:row>13</xdr:row>
      <xdr:rowOff>309252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CA25535D-DC8F-7EA0-4000-900ECCD97A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360943"/>
          <a:ext cx="1148487" cy="292449"/>
        </a:xfrm>
        <a:prstGeom prst="rect">
          <a:avLst/>
        </a:prstGeom>
      </xdr:spPr>
    </xdr:pic>
    <xdr:clientData/>
  </xdr:twoCellAnchor>
  <xdr:twoCellAnchor editAs="oneCell">
    <xdr:from>
      <xdr:col>4</xdr:col>
      <xdr:colOff>631989</xdr:colOff>
      <xdr:row>13</xdr:row>
      <xdr:rowOff>247746</xdr:rowOff>
    </xdr:from>
    <xdr:to>
      <xdr:col>6</xdr:col>
      <xdr:colOff>478459</xdr:colOff>
      <xdr:row>15</xdr:row>
      <xdr:rowOff>90070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F5A7ACEB-9E73-FC48-E2B2-CA794FE70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514229" y="2591886"/>
          <a:ext cx="1151520" cy="374240"/>
        </a:xfrm>
        <a:prstGeom prst="rect">
          <a:avLst/>
        </a:prstGeom>
      </xdr:spPr>
    </xdr:pic>
    <xdr:clientData/>
  </xdr:twoCellAnchor>
  <xdr:twoCellAnchor editAs="oneCell">
    <xdr:from>
      <xdr:col>4</xdr:col>
      <xdr:colOff>601353</xdr:colOff>
      <xdr:row>15</xdr:row>
      <xdr:rowOff>169338</xdr:rowOff>
    </xdr:from>
    <xdr:to>
      <xdr:col>6</xdr:col>
      <xdr:colOff>596294</xdr:colOff>
      <xdr:row>17</xdr:row>
      <xdr:rowOff>171658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1D3105A9-EF65-2A0D-6E98-48CEB54EE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481532" y="2898326"/>
          <a:ext cx="1298959" cy="36517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39855</xdr:rowOff>
    </xdr:from>
    <xdr:to>
      <xdr:col>8</xdr:col>
      <xdr:colOff>32908</xdr:colOff>
      <xdr:row>23</xdr:row>
      <xdr:rowOff>63058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33E56FF5-D477-E551-482D-5C4E45665E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675454"/>
          <a:ext cx="5535817" cy="566531"/>
        </a:xfrm>
        <a:prstGeom prst="rect">
          <a:avLst/>
        </a:prstGeom>
      </xdr:spPr>
    </xdr:pic>
    <xdr:clientData/>
  </xdr:twoCellAnchor>
  <xdr:twoCellAnchor editAs="oneCell">
    <xdr:from>
      <xdr:col>12</xdr:col>
      <xdr:colOff>482958</xdr:colOff>
      <xdr:row>20</xdr:row>
      <xdr:rowOff>56691</xdr:rowOff>
    </xdr:from>
    <xdr:to>
      <xdr:col>21</xdr:col>
      <xdr:colOff>435785</xdr:colOff>
      <xdr:row>23</xdr:row>
      <xdr:rowOff>11138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id="{D0C35C7E-1DA6-35CD-7153-DB0707A2D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679824" y="3692290"/>
          <a:ext cx="5932392" cy="497775"/>
        </a:xfrm>
        <a:prstGeom prst="rect">
          <a:avLst/>
        </a:prstGeom>
      </xdr:spPr>
    </xdr:pic>
    <xdr:clientData/>
  </xdr:twoCellAnchor>
  <xdr:twoCellAnchor editAs="oneCell">
    <xdr:from>
      <xdr:col>7</xdr:col>
      <xdr:colOff>462836</xdr:colOff>
      <xdr:row>7</xdr:row>
      <xdr:rowOff>93906</xdr:rowOff>
    </xdr:from>
    <xdr:to>
      <xdr:col>10</xdr:col>
      <xdr:colOff>488315</xdr:colOff>
      <xdr:row>14</xdr:row>
      <xdr:rowOff>104664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B4FA97BF-9E11-FDBF-CBEB-96CE4627E4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292413" y="1361671"/>
          <a:ext cx="1981214" cy="1466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34F6E-5585-4428-8B34-FA3DC091B9EF}">
  <dimension ref="A1:V20"/>
  <sheetViews>
    <sheetView tabSelected="1" zoomScale="77" zoomScaleNormal="110" workbookViewId="0">
      <selection activeCell="O12" sqref="O12"/>
    </sheetView>
  </sheetViews>
  <sheetFormatPr defaultRowHeight="14.25" x14ac:dyDescent="0.45"/>
  <cols>
    <col min="1" max="1" width="9.06640625" style="1"/>
    <col min="2" max="2" width="13" style="1" bestFit="1" customWidth="1"/>
    <col min="3" max="3" width="9.06640625" style="1"/>
    <col min="4" max="5" width="9.19921875" style="1" bestFit="1" customWidth="1"/>
    <col min="6" max="6" width="9.06640625" style="1"/>
    <col min="7" max="8" width="9.19921875" style="1" bestFit="1" customWidth="1"/>
    <col min="9" max="9" width="9.06640625" style="1"/>
    <col min="11" max="11" width="10.06640625" bestFit="1" customWidth="1"/>
    <col min="12" max="12" width="9.796875" bestFit="1" customWidth="1"/>
    <col min="14" max="14" width="9.1328125" bestFit="1" customWidth="1"/>
    <col min="15" max="15" width="10.59765625" customWidth="1"/>
    <col min="17" max="18" width="9.19921875" bestFit="1" customWidth="1"/>
    <col min="19" max="19" width="9.06640625" style="1"/>
    <col min="20" max="21" width="9.1328125" style="1" bestFit="1" customWidth="1"/>
    <col min="22" max="16384" width="9.06640625" style="1"/>
  </cols>
  <sheetData>
    <row r="1" spans="1:22" x14ac:dyDescent="0.45">
      <c r="A1" s="2" t="s">
        <v>0</v>
      </c>
      <c r="B1" s="10">
        <v>30</v>
      </c>
      <c r="C1" s="4" t="s">
        <v>18</v>
      </c>
      <c r="D1" s="2" t="s">
        <v>16</v>
      </c>
      <c r="E1" s="10">
        <v>100</v>
      </c>
      <c r="F1" s="4" t="s">
        <v>30</v>
      </c>
      <c r="G1" s="2" t="s">
        <v>7</v>
      </c>
      <c r="H1" s="10">
        <v>391.3</v>
      </c>
      <c r="I1" s="4" t="s">
        <v>8</v>
      </c>
      <c r="N1" s="2" t="s">
        <v>0</v>
      </c>
      <c r="O1" s="10">
        <v>30</v>
      </c>
      <c r="P1" s="4" t="s">
        <v>18</v>
      </c>
      <c r="Q1" s="2" t="s">
        <v>16</v>
      </c>
      <c r="R1" s="10">
        <v>100</v>
      </c>
      <c r="S1" s="4" t="s">
        <v>30</v>
      </c>
      <c r="T1" s="2" t="s">
        <v>7</v>
      </c>
      <c r="U1" s="10">
        <v>391.3</v>
      </c>
      <c r="V1" s="4" t="s">
        <v>8</v>
      </c>
    </row>
    <row r="2" spans="1:22" x14ac:dyDescent="0.45">
      <c r="A2" s="2" t="s">
        <v>1</v>
      </c>
      <c r="B2" s="10">
        <v>60</v>
      </c>
      <c r="C2" s="4" t="s">
        <v>18</v>
      </c>
      <c r="D2" s="2" t="s">
        <v>17</v>
      </c>
      <c r="E2" s="10">
        <v>-800</v>
      </c>
      <c r="F2" s="4" t="s">
        <v>35</v>
      </c>
      <c r="G2" s="2" t="s">
        <v>9</v>
      </c>
      <c r="H2" s="10">
        <v>14.2</v>
      </c>
      <c r="I2" s="4" t="s">
        <v>10</v>
      </c>
      <c r="N2" s="2" t="s">
        <v>1</v>
      </c>
      <c r="O2" s="10">
        <v>60</v>
      </c>
      <c r="P2" s="4" t="s">
        <v>18</v>
      </c>
      <c r="Q2" s="2" t="s">
        <v>17</v>
      </c>
      <c r="R2" s="10">
        <v>-2700</v>
      </c>
      <c r="S2" s="4" t="s">
        <v>35</v>
      </c>
      <c r="T2" s="2" t="s">
        <v>9</v>
      </c>
      <c r="U2" s="10">
        <v>14.2</v>
      </c>
      <c r="V2" s="4" t="s">
        <v>10</v>
      </c>
    </row>
    <row r="3" spans="1:22" x14ac:dyDescent="0.45">
      <c r="A3" s="2" t="s">
        <v>2</v>
      </c>
      <c r="B3" s="10">
        <v>5</v>
      </c>
      <c r="C3" s="4" t="s">
        <v>18</v>
      </c>
      <c r="G3" s="2" t="s">
        <v>12</v>
      </c>
      <c r="H3" s="11">
        <f>H1/200000</f>
        <v>1.9564999999999999E-3</v>
      </c>
      <c r="I3" s="4"/>
      <c r="N3" s="2" t="s">
        <v>2</v>
      </c>
      <c r="O3" s="10">
        <v>5</v>
      </c>
      <c r="P3" s="4" t="s">
        <v>18</v>
      </c>
      <c r="Q3" s="1"/>
      <c r="R3" s="1"/>
      <c r="T3" s="2" t="s">
        <v>12</v>
      </c>
      <c r="U3" s="11">
        <f>U1/200000</f>
        <v>1.9564999999999999E-3</v>
      </c>
      <c r="V3" s="4"/>
    </row>
    <row r="4" spans="1:22" x14ac:dyDescent="0.45">
      <c r="A4" s="2" t="s">
        <v>4</v>
      </c>
      <c r="B4" s="10">
        <f>4*1.54</f>
        <v>6.16</v>
      </c>
      <c r="C4" s="4" t="s">
        <v>19</v>
      </c>
      <c r="G4" s="2" t="s">
        <v>21</v>
      </c>
      <c r="H4" s="10">
        <f>3.5/1000</f>
        <v>3.5000000000000001E-3</v>
      </c>
      <c r="I4" s="4"/>
      <c r="N4" s="2" t="s">
        <v>4</v>
      </c>
      <c r="O4" s="10">
        <f>4*1.54</f>
        <v>6.16</v>
      </c>
      <c r="P4" s="4" t="s">
        <v>19</v>
      </c>
      <c r="Q4" s="1"/>
      <c r="R4" s="1"/>
      <c r="T4" s="2" t="s">
        <v>21</v>
      </c>
      <c r="U4" s="10">
        <f>3.5/1000</f>
        <v>3.5000000000000001E-3</v>
      </c>
      <c r="V4" s="4"/>
    </row>
    <row r="5" spans="1:22" x14ac:dyDescent="0.45">
      <c r="A5" s="2" t="s">
        <v>3</v>
      </c>
      <c r="B5" s="10">
        <f>4*3.14</f>
        <v>12.56</v>
      </c>
      <c r="C5" s="4" t="s">
        <v>20</v>
      </c>
      <c r="G5" s="2" t="s">
        <v>31</v>
      </c>
      <c r="H5" s="10">
        <v>2E-3</v>
      </c>
      <c r="I5" s="4"/>
      <c r="N5" s="2" t="s">
        <v>3</v>
      </c>
      <c r="O5" s="10">
        <f>4*3.14</f>
        <v>12.56</v>
      </c>
      <c r="P5" s="4" t="s">
        <v>20</v>
      </c>
      <c r="Q5" s="1"/>
      <c r="R5" s="1"/>
      <c r="T5" s="2" t="s">
        <v>31</v>
      </c>
      <c r="U5" s="10">
        <v>2E-3</v>
      </c>
      <c r="V5" s="4"/>
    </row>
    <row r="6" spans="1:22" x14ac:dyDescent="0.45">
      <c r="A6" s="2" t="s">
        <v>5</v>
      </c>
      <c r="B6" s="3">
        <f>B2-B3</f>
        <v>55</v>
      </c>
      <c r="C6" s="4" t="s">
        <v>18</v>
      </c>
      <c r="N6" s="2" t="s">
        <v>5</v>
      </c>
      <c r="O6" s="3">
        <f>O2-O3</f>
        <v>55</v>
      </c>
      <c r="P6" s="4" t="s">
        <v>18</v>
      </c>
      <c r="Q6" s="1"/>
      <c r="R6" s="1"/>
    </row>
    <row r="7" spans="1:22" x14ac:dyDescent="0.45">
      <c r="N7" s="1"/>
      <c r="O7" s="1"/>
      <c r="P7" s="1"/>
      <c r="Q7" s="1"/>
      <c r="R7" s="1"/>
    </row>
    <row r="8" spans="1:22" x14ac:dyDescent="0.45">
      <c r="N8" s="1"/>
      <c r="O8" s="1"/>
      <c r="P8" s="1"/>
      <c r="Q8" s="1"/>
      <c r="R8" s="1"/>
    </row>
    <row r="9" spans="1:22" x14ac:dyDescent="0.45">
      <c r="A9" s="15" t="s">
        <v>33</v>
      </c>
      <c r="B9" s="15"/>
      <c r="C9" s="15"/>
      <c r="D9" s="15"/>
      <c r="E9" s="15"/>
      <c r="F9" s="15"/>
      <c r="N9" s="15" t="s">
        <v>34</v>
      </c>
      <c r="O9" s="15"/>
      <c r="P9" s="15"/>
      <c r="Q9" s="15"/>
      <c r="R9" s="15"/>
      <c r="S9" s="15"/>
    </row>
    <row r="10" spans="1:22" x14ac:dyDescent="0.45">
      <c r="N10" s="1"/>
      <c r="O10" s="1"/>
      <c r="P10" s="1"/>
      <c r="Q10" s="1"/>
      <c r="R10" s="1"/>
    </row>
    <row r="11" spans="1:22" ht="14.65" x14ac:dyDescent="0.45">
      <c r="A11" s="5" t="s">
        <v>6</v>
      </c>
      <c r="B11" s="12">
        <v>30.442010085202583</v>
      </c>
      <c r="N11" s="13" t="s">
        <v>36</v>
      </c>
      <c r="O11" s="14">
        <v>0.24678406042488374</v>
      </c>
      <c r="P11" s="1"/>
      <c r="Q11" s="1"/>
      <c r="R11" s="1"/>
    </row>
    <row r="12" spans="1:22" ht="14.65" x14ac:dyDescent="0.45">
      <c r="A12" s="5" t="s">
        <v>11</v>
      </c>
      <c r="B12" s="8">
        <f>-(B11-B3)/B11*H4</f>
        <v>-2.9251365152622921E-3</v>
      </c>
      <c r="C12" s="5" t="s">
        <v>23</v>
      </c>
      <c r="D12" s="1">
        <f>IF(B12&lt;-$H$3,-$H$1,IF(B12&gt;$H$3,$H$1,B12/$H$3*$H$1))</f>
        <v>-391.3</v>
      </c>
      <c r="E12" s="1" t="s">
        <v>10</v>
      </c>
      <c r="F12" s="13" t="s">
        <v>0</v>
      </c>
      <c r="G12" s="1">
        <v>0.81</v>
      </c>
      <c r="N12" s="5" t="s">
        <v>11</v>
      </c>
      <c r="O12" s="8">
        <f>-U5*(O6/(4/7*O2)*(1-O11)+O11)</f>
        <v>-2.9101359269865985E-3</v>
      </c>
      <c r="P12" s="5" t="s">
        <v>23</v>
      </c>
      <c r="Q12" s="1">
        <f>IF(O12&lt;-$H$3,-$H$1,IF(O12&gt;$H$3,$H$1,O12/$H$3*$H$1))</f>
        <v>-391.3</v>
      </c>
      <c r="R12" s="1" t="s">
        <v>10</v>
      </c>
      <c r="S12" s="13" t="s">
        <v>0</v>
      </c>
      <c r="T12" s="1">
        <f>1-4/21*(1-O11)^2</f>
        <v>0.89193633302285236</v>
      </c>
    </row>
    <row r="13" spans="1:22" x14ac:dyDescent="0.45">
      <c r="A13" s="5" t="s">
        <v>22</v>
      </c>
      <c r="B13" s="7">
        <f>(B6-B11)/B11*H4</f>
        <v>2.8234983321147856E-3</v>
      </c>
      <c r="C13" s="5" t="s">
        <v>24</v>
      </c>
      <c r="D13" s="1">
        <f>IF(B13&lt;-$H$3,-$H$1,IF(B13&gt;$H$3,$H$1,B13/$H$3*$H$1))</f>
        <v>391.3</v>
      </c>
      <c r="E13" s="1" t="s">
        <v>10</v>
      </c>
      <c r="F13" s="5" t="s">
        <v>32</v>
      </c>
      <c r="G13" s="1">
        <v>0.41599999999999998</v>
      </c>
      <c r="N13" s="5" t="s">
        <v>22</v>
      </c>
      <c r="O13" s="7">
        <f>-U5*(O3/(4/7*O2)*(1-O11)+O11)</f>
        <v>-7.1325610322584313E-4</v>
      </c>
      <c r="P13" s="5" t="s">
        <v>24</v>
      </c>
      <c r="Q13" s="1">
        <f>IF(O13&lt;-$H$3,-$H$1,IF(O13&gt;$H$3,$H$1,O13/$H$3*$H$1))</f>
        <v>-142.65122064516865</v>
      </c>
      <c r="R13" s="1" t="s">
        <v>10</v>
      </c>
      <c r="S13" s="5" t="s">
        <v>32</v>
      </c>
      <c r="T13" s="1">
        <f>0.5*(1-16/49*(1-O11)^2)/(1-4/21*(1-O11)^2)</f>
        <v>0.45672990846022199</v>
      </c>
    </row>
    <row r="14" spans="1:22" ht="27.75" customHeight="1" x14ac:dyDescent="0.45">
      <c r="B14" s="6"/>
      <c r="N14" s="1"/>
      <c r="O14" s="6"/>
      <c r="P14" s="1"/>
      <c r="Q14" s="1"/>
      <c r="R14" s="1"/>
    </row>
    <row r="15" spans="1:22" x14ac:dyDescent="0.45">
      <c r="A15" s="5" t="s">
        <v>13</v>
      </c>
      <c r="B15" s="6">
        <f>-G12*B1*B11*H2/10</f>
        <v>-1050.4320000000002</v>
      </c>
      <c r="C15" s="5" t="s">
        <v>26</v>
      </c>
      <c r="D15" s="6">
        <f>-(B2/2-G13*B11)</f>
        <v>-17.336123804555726</v>
      </c>
      <c r="E15" s="1" t="s">
        <v>18</v>
      </c>
      <c r="N15" s="5" t="s">
        <v>13</v>
      </c>
      <c r="O15" s="6">
        <f>-T12*O1*O2*U2/10</f>
        <v>-2279.7892672064104</v>
      </c>
      <c r="P15" s="5" t="s">
        <v>26</v>
      </c>
      <c r="Q15" s="6">
        <f>-(O2/2-T13*O2)</f>
        <v>-2.5962054923866802</v>
      </c>
      <c r="R15" s="1" t="s">
        <v>18</v>
      </c>
    </row>
    <row r="16" spans="1:22" x14ac:dyDescent="0.45">
      <c r="A16" s="5" t="s">
        <v>14</v>
      </c>
      <c r="B16" s="6">
        <f>B4*D12/10</f>
        <v>-241.04079999999999</v>
      </c>
      <c r="C16" s="5" t="s">
        <v>27</v>
      </c>
      <c r="D16" s="6">
        <f>-(B2/2-B3)</f>
        <v>-25</v>
      </c>
      <c r="E16" s="1" t="s">
        <v>18</v>
      </c>
      <c r="N16" s="5" t="s">
        <v>14</v>
      </c>
      <c r="O16" s="6">
        <f>O4*Q12/10</f>
        <v>-241.04079999999999</v>
      </c>
      <c r="P16" s="5" t="s">
        <v>27</v>
      </c>
      <c r="Q16" s="6">
        <f>-(O2/2-O3)</f>
        <v>-25</v>
      </c>
      <c r="R16" s="1" t="s">
        <v>18</v>
      </c>
    </row>
    <row r="17" spans="1:18" x14ac:dyDescent="0.45">
      <c r="A17" s="5" t="s">
        <v>15</v>
      </c>
      <c r="B17" s="6">
        <f>B5*D13/10</f>
        <v>491.47280000000001</v>
      </c>
      <c r="C17" s="5" t="s">
        <v>28</v>
      </c>
      <c r="D17" s="6">
        <f>B2/2-B3</f>
        <v>25</v>
      </c>
      <c r="E17" s="1" t="s">
        <v>18</v>
      </c>
      <c r="N17" s="5" t="s">
        <v>15</v>
      </c>
      <c r="O17" s="6">
        <f>O5*Q13/10</f>
        <v>-179.16993313033183</v>
      </c>
      <c r="P17" s="5" t="s">
        <v>28</v>
      </c>
      <c r="Q17" s="6">
        <f>O2/2-O3</f>
        <v>25</v>
      </c>
      <c r="R17" s="1" t="s">
        <v>18</v>
      </c>
    </row>
    <row r="18" spans="1:18" x14ac:dyDescent="0.45">
      <c r="A18" s="5" t="s">
        <v>29</v>
      </c>
      <c r="B18" s="6">
        <f>B15+B16+B17</f>
        <v>-800.00000000000023</v>
      </c>
      <c r="C18" s="1" t="s">
        <v>35</v>
      </c>
      <c r="N18" s="5" t="s">
        <v>29</v>
      </c>
      <c r="O18" s="6">
        <f>O15+O16+O17</f>
        <v>-2700.0000003367422</v>
      </c>
      <c r="P18" s="1" t="s">
        <v>35</v>
      </c>
      <c r="Q18" s="1"/>
      <c r="R18" s="1"/>
    </row>
    <row r="19" spans="1:18" x14ac:dyDescent="0.45">
      <c r="N19" s="1"/>
      <c r="O19" s="1"/>
      <c r="P19" s="1"/>
      <c r="Q19" s="1"/>
      <c r="R19" s="1"/>
    </row>
    <row r="20" spans="1:18" x14ac:dyDescent="0.45">
      <c r="A20" s="5" t="s">
        <v>25</v>
      </c>
      <c r="B20" s="9">
        <f>B15*D15/100+B16*D16/100+B17*D17/100</f>
        <v>365.23259200267086</v>
      </c>
      <c r="C20" s="1" t="s">
        <v>30</v>
      </c>
      <c r="N20" s="5" t="s">
        <v>25</v>
      </c>
      <c r="O20" s="9">
        <f>O15*Q15/100+O16*Q16/100+O17*Q17/100</f>
        <v>74.655730887471933</v>
      </c>
      <c r="P20" s="1" t="s">
        <v>30</v>
      </c>
      <c r="Q20" s="1"/>
      <c r="R20" s="1"/>
    </row>
  </sheetData>
  <mergeCells count="2">
    <mergeCell ref="A9:F9"/>
    <mergeCell ref="N9:S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C3D0E-7EE2-40D0-9A09-AA8150BF67D0}">
  <dimension ref="A1:R20"/>
  <sheetViews>
    <sheetView zoomScale="96" zoomScaleNormal="110" workbookViewId="0">
      <selection activeCell="G20" sqref="G20"/>
    </sheetView>
  </sheetViews>
  <sheetFormatPr defaultRowHeight="14.25" x14ac:dyDescent="0.45"/>
  <cols>
    <col min="1" max="1" width="9.06640625" style="1"/>
    <col min="2" max="2" width="12.86328125" style="1" bestFit="1" customWidth="1"/>
    <col min="3" max="9" width="9.06640625" style="1"/>
    <col min="11" max="11" width="10.06640625" bestFit="1" customWidth="1"/>
    <col min="19" max="16384" width="9.06640625" style="1"/>
  </cols>
  <sheetData>
    <row r="1" spans="1:9" x14ac:dyDescent="0.45">
      <c r="A1" s="2" t="s">
        <v>0</v>
      </c>
      <c r="B1" s="10">
        <v>30</v>
      </c>
      <c r="C1" s="4" t="s">
        <v>18</v>
      </c>
      <c r="D1" s="2" t="s">
        <v>16</v>
      </c>
      <c r="E1" s="10">
        <v>100</v>
      </c>
      <c r="F1" s="4" t="s">
        <v>30</v>
      </c>
      <c r="G1" s="2" t="s">
        <v>7</v>
      </c>
      <c r="H1" s="10">
        <v>391.3</v>
      </c>
      <c r="I1" s="4" t="s">
        <v>8</v>
      </c>
    </row>
    <row r="2" spans="1:9" x14ac:dyDescent="0.45">
      <c r="A2" s="2" t="s">
        <v>1</v>
      </c>
      <c r="B2" s="10">
        <v>60</v>
      </c>
      <c r="C2" s="4" t="s">
        <v>18</v>
      </c>
      <c r="D2" s="2" t="s">
        <v>17</v>
      </c>
      <c r="E2" s="10">
        <v>100</v>
      </c>
      <c r="F2" s="4" t="s">
        <v>35</v>
      </c>
      <c r="G2" s="2" t="s">
        <v>9</v>
      </c>
      <c r="H2" s="10">
        <v>14.2</v>
      </c>
      <c r="I2" s="4" t="s">
        <v>10</v>
      </c>
    </row>
    <row r="3" spans="1:9" x14ac:dyDescent="0.45">
      <c r="A3" s="2" t="s">
        <v>2</v>
      </c>
      <c r="B3" s="10">
        <v>5</v>
      </c>
      <c r="C3" s="4" t="s">
        <v>18</v>
      </c>
      <c r="G3" s="2" t="s">
        <v>12</v>
      </c>
      <c r="H3" s="11">
        <f>H1/200000</f>
        <v>1.9564999999999999E-3</v>
      </c>
      <c r="I3" s="4"/>
    </row>
    <row r="4" spans="1:9" x14ac:dyDescent="0.45">
      <c r="A4" s="2" t="s">
        <v>4</v>
      </c>
      <c r="B4" s="10">
        <f>4*1.54</f>
        <v>6.16</v>
      </c>
      <c r="C4" s="4" t="s">
        <v>19</v>
      </c>
      <c r="G4" s="2" t="s">
        <v>21</v>
      </c>
      <c r="H4" s="10">
        <f>3.5/1000</f>
        <v>3.5000000000000001E-3</v>
      </c>
      <c r="I4" s="4"/>
    </row>
    <row r="5" spans="1:9" x14ac:dyDescent="0.45">
      <c r="A5" s="2" t="s">
        <v>3</v>
      </c>
      <c r="B5" s="10">
        <f>4*3.14</f>
        <v>12.56</v>
      </c>
      <c r="C5" s="4" t="s">
        <v>20</v>
      </c>
      <c r="G5" s="2" t="s">
        <v>31</v>
      </c>
      <c r="H5" s="10">
        <v>2E-3</v>
      </c>
      <c r="I5" s="4"/>
    </row>
    <row r="6" spans="1:9" x14ac:dyDescent="0.45">
      <c r="A6" s="2" t="s">
        <v>5</v>
      </c>
      <c r="B6" s="3">
        <f>B2-B3</f>
        <v>55</v>
      </c>
      <c r="C6" s="4" t="s">
        <v>18</v>
      </c>
    </row>
    <row r="9" spans="1:9" x14ac:dyDescent="0.45">
      <c r="A9" s="15" t="s">
        <v>33</v>
      </c>
      <c r="B9" s="15"/>
      <c r="C9" s="15"/>
      <c r="D9" s="15"/>
      <c r="E9" s="15"/>
      <c r="F9" s="15"/>
    </row>
    <row r="11" spans="1:9" x14ac:dyDescent="0.45">
      <c r="A11" s="5" t="s">
        <v>6</v>
      </c>
      <c r="B11" s="12">
        <v>7.3498258155573595</v>
      </c>
    </row>
    <row r="12" spans="1:9" ht="14.65" x14ac:dyDescent="0.45">
      <c r="A12" s="5" t="s">
        <v>11</v>
      </c>
      <c r="B12" s="8">
        <f>-(B11-B3)/B11*H4</f>
        <v>-1.1189911925589052E-3</v>
      </c>
      <c r="C12" s="5" t="s">
        <v>23</v>
      </c>
      <c r="D12" s="1">
        <f>IF(B12&lt;-$H$3,-$H$1,IF(B12&gt;$H$3,$H$1,B12/$H$3*$H$1))</f>
        <v>-223.79823851178105</v>
      </c>
      <c r="E12" s="1" t="s">
        <v>10</v>
      </c>
      <c r="F12" s="13" t="s">
        <v>0</v>
      </c>
      <c r="G12" s="1">
        <v>0.81</v>
      </c>
    </row>
    <row r="13" spans="1:9" x14ac:dyDescent="0.45">
      <c r="A13" s="5" t="s">
        <v>22</v>
      </c>
      <c r="B13" s="7">
        <f>(B6-B11)/B11*H4</f>
        <v>2.2691096881852044E-2</v>
      </c>
      <c r="C13" s="5" t="s">
        <v>24</v>
      </c>
      <c r="D13" s="1">
        <f>IF(B13&lt;-$H$3,-$H$1,IF(B13&gt;$H$3,$H$1,B13/$H$3*$H$1))</f>
        <v>391.3</v>
      </c>
      <c r="E13" s="1" t="s">
        <v>10</v>
      </c>
      <c r="F13" s="5" t="s">
        <v>32</v>
      </c>
      <c r="G13" s="1">
        <v>0.41599999999999998</v>
      </c>
    </row>
    <row r="14" spans="1:9" x14ac:dyDescent="0.45">
      <c r="B14" s="6"/>
    </row>
    <row r="15" spans="1:9" x14ac:dyDescent="0.45">
      <c r="A15" s="5" t="s">
        <v>13</v>
      </c>
      <c r="B15" s="6">
        <f>-G12*B1*B11*H2/10</f>
        <v>-253.61308959162224</v>
      </c>
      <c r="C15" s="5" t="s">
        <v>26</v>
      </c>
      <c r="D15" s="6">
        <f>-(B2/2-G13*B11)</f>
        <v>-26.942472460728141</v>
      </c>
      <c r="E15" s="1" t="s">
        <v>18</v>
      </c>
    </row>
    <row r="16" spans="1:9" x14ac:dyDescent="0.45">
      <c r="A16" s="5" t="s">
        <v>14</v>
      </c>
      <c r="B16" s="6">
        <f>B4*D12/10</f>
        <v>-137.85971492325714</v>
      </c>
      <c r="C16" s="5" t="s">
        <v>27</v>
      </c>
      <c r="D16" s="6">
        <f>-(B2/2-B3)</f>
        <v>-25</v>
      </c>
      <c r="E16" s="1" t="s">
        <v>18</v>
      </c>
    </row>
    <row r="17" spans="1:5" x14ac:dyDescent="0.45">
      <c r="A17" s="5" t="s">
        <v>15</v>
      </c>
      <c r="B17" s="6">
        <f>B5*D13/10</f>
        <v>491.47280000000001</v>
      </c>
      <c r="C17" s="5" t="s">
        <v>28</v>
      </c>
      <c r="D17" s="6">
        <f>B2/2-B3</f>
        <v>25</v>
      </c>
      <c r="E17" s="1" t="s">
        <v>18</v>
      </c>
    </row>
    <row r="18" spans="1:5" x14ac:dyDescent="0.45">
      <c r="A18" s="5" t="s">
        <v>29</v>
      </c>
      <c r="B18" s="6">
        <f>B15+B16+B17</f>
        <v>99.999995485120621</v>
      </c>
      <c r="C18" s="1" t="s">
        <v>35</v>
      </c>
    </row>
    <row r="20" spans="1:5" x14ac:dyDescent="0.45">
      <c r="A20" s="5" t="s">
        <v>25</v>
      </c>
      <c r="B20" s="9">
        <f>B15*D15/100+B16*D16/100+B17*D17/100</f>
        <v>225.66276555083888</v>
      </c>
      <c r="C20" s="1" t="s">
        <v>30</v>
      </c>
    </row>
  </sheetData>
  <mergeCells count="1">
    <mergeCell ref="A9:F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Sez parz</vt:lpstr>
      <vt:lpstr>Sez parz 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</dc:creator>
  <cp:lastModifiedBy>Francesca Barbagallo</cp:lastModifiedBy>
  <dcterms:created xsi:type="dcterms:W3CDTF">2018-03-18T17:15:53Z</dcterms:created>
  <dcterms:modified xsi:type="dcterms:W3CDTF">2024-05-16T10:41:19Z</dcterms:modified>
</cp:coreProperties>
</file>